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03"/>
  <workbookPr defaultThemeVersion="166925"/>
  <mc:AlternateContent xmlns:mc="http://schemas.openxmlformats.org/markup-compatibility/2006">
    <mc:Choice Requires="x15">
      <x15ac:absPath xmlns:x15ac="http://schemas.microsoft.com/office/spreadsheetml/2010/11/ac" url="https://meaaorg-my.sharepoint.com/personal/matthew_burton_meaa_org/Documents/"/>
    </mc:Choice>
  </mc:AlternateContent>
  <xr:revisionPtr revIDLastSave="0" documentId="8_{411E5B5E-38AC-44AD-A006-3780E175393F}" xr6:coauthVersionLast="47" xr6:coauthVersionMax="47" xr10:uidLastSave="{00000000-0000-0000-0000-000000000000}"/>
  <workbookProtection workbookAlgorithmName="SHA-512" workbookHashValue="UNCiCSrl5MRzcL1DwI0UpQLky6bV+4v3avFRUuoDQG/F7ODMzS7idWVb/YxJNr1z9l+CH4efajRCc/R3FRKAiA==" workbookSaltValue="L6XdTo1/1hZVDsfLMHQSVQ==" workbookSpinCount="100000" lockStructure="1"/>
  <bookViews>
    <workbookView xWindow="33720" yWindow="-120" windowWidth="29040" windowHeight="15720" xr2:uid="{00000000-000D-0000-FFFF-FFFF00000000}"/>
  </bookViews>
  <sheets>
    <sheet name="Calculation" sheetId="3" r:id="rId1"/>
    <sheet name="Mapping" sheetId="4" state="hidden" r:id="rId2"/>
  </sheets>
  <definedNames>
    <definedName name="Age">Calculation!$C$67</definedName>
    <definedName name="Agreement">Calculation!$C$64</definedName>
    <definedName name="BirthDate">Calculation!$C$8</definedName>
    <definedName name="CompletedMonth">Calculation!$C$63</definedName>
    <definedName name="CompletedYear">Calculation!$C$62</definedName>
    <definedName name="EffectDate">Calculation!$C$6</definedName>
    <definedName name="EmplAgr">Calculation!$C$4</definedName>
    <definedName name="ETP_Cap">VLOOKUP(EffectDate,ETP_Cap_Table,2,1)</definedName>
    <definedName name="ETP_Cap_Table">Mapping!$C$38:$D$40</definedName>
    <definedName name="ETP_Pmt">Calculation!$C$18</definedName>
    <definedName name="KeyDate">Mapping!$A$8</definedName>
    <definedName name="PensionAge">Calculation!$C$68</definedName>
    <definedName name="PensionAgeTable">Mapping!$C$21:$D$26</definedName>
    <definedName name="PreservationTable">Mapping!$C$29:$D$35</definedName>
    <definedName name="PreseverationAge">Calculation!$C$69</definedName>
    <definedName name="StartDate">Calculation!$C$7</definedName>
    <definedName name="TaxFreeTable">Mapping!$C$15:$E$18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3" l="1"/>
  <c r="C61" i="3" l="1"/>
  <c r="C64" i="3" l="1"/>
  <c r="C65" i="3"/>
  <c r="C66" i="3"/>
  <c r="C67" i="3"/>
  <c r="C68" i="3"/>
  <c r="C69" i="3"/>
  <c r="C62" i="3" l="1"/>
  <c r="C13" i="3" s="1"/>
  <c r="C71" i="3" l="1"/>
  <c r="E71" i="3" s="1"/>
  <c r="C72" i="3"/>
  <c r="E72" i="3" s="1"/>
  <c r="C70" i="3" l="1"/>
  <c r="E70" i="3" s="1"/>
  <c r="E73" i="3" s="1"/>
  <c r="C15" i="3" l="1"/>
  <c r="C17" i="3" s="1"/>
  <c r="C18" i="3" l="1"/>
  <c r="C20" i="3" s="1"/>
  <c r="C22" i="3" l="1"/>
</calcChain>
</file>

<file path=xl/sharedStrings.xml><?xml version="1.0" encoding="utf-8"?>
<sst xmlns="http://schemas.openxmlformats.org/spreadsheetml/2006/main" count="77" uniqueCount="62">
  <si>
    <t>REDUNDANCY ESTIMATE</t>
  </si>
  <si>
    <t>Version 4 2024/25 and 2025/26</t>
  </si>
  <si>
    <t>Enter in the blue cells</t>
  </si>
  <si>
    <r>
      <t xml:space="preserve">Employee Type </t>
    </r>
    <r>
      <rPr>
        <sz val="9"/>
        <color theme="8" tint="-0.499984740745262"/>
        <rFont val="ABCSans Regular"/>
        <family val="2"/>
      </rPr>
      <t>(Select)</t>
    </r>
  </si>
  <si>
    <t>ABC Enterprise Agreement</t>
  </si>
  <si>
    <r>
      <t>Date of Leaving</t>
    </r>
    <r>
      <rPr>
        <sz val="9"/>
        <color theme="8" tint="-0.499984740745262"/>
        <rFont val="ABCSans Regular"/>
        <family val="2"/>
      </rPr>
      <t xml:space="preserve"> (Enter) </t>
    </r>
  </si>
  <si>
    <r>
      <t xml:space="preserve">Date of Commencement </t>
    </r>
    <r>
      <rPr>
        <sz val="9"/>
        <color theme="8" tint="-0.499984740745262"/>
        <rFont val="ABCSans Regular"/>
        <family val="2"/>
      </rPr>
      <t>(Enter)</t>
    </r>
  </si>
  <si>
    <r>
      <t xml:space="preserve">Date of Birth </t>
    </r>
    <r>
      <rPr>
        <sz val="9"/>
        <color theme="8" tint="-0.499984740745262"/>
        <rFont val="ABCSans Regular"/>
        <family val="2"/>
      </rPr>
      <t>(Enter)</t>
    </r>
  </si>
  <si>
    <r>
      <t xml:space="preserve">Annual Salary </t>
    </r>
    <r>
      <rPr>
        <sz val="9"/>
        <color theme="8" tint="-0.499984740745262"/>
        <rFont val="ABCSans Regular"/>
        <family val="2"/>
      </rPr>
      <t>(Enter)</t>
    </r>
  </si>
  <si>
    <r>
      <t xml:space="preserve">Hours per week </t>
    </r>
    <r>
      <rPr>
        <sz val="9"/>
        <color theme="8" tint="-0.499984740745262"/>
        <rFont val="ABCSans Regular"/>
        <family val="2"/>
      </rPr>
      <t>(Enter)</t>
    </r>
  </si>
  <si>
    <t xml:space="preserve">Redundancy payment in weeks </t>
  </si>
  <si>
    <t>Payment in lieu of Redeployment in weeks</t>
  </si>
  <si>
    <t>Total Gross Redundancy</t>
  </si>
  <si>
    <t>Tax Free Component</t>
  </si>
  <si>
    <t>Employment Termination Payment (ETP)</t>
  </si>
  <si>
    <t>Tax on ETP</t>
  </si>
  <si>
    <t>Net Redundancy</t>
  </si>
  <si>
    <r>
      <rPr>
        <b/>
        <sz val="8"/>
        <rFont val="Calibri"/>
        <family val="2"/>
        <scheme val="minor"/>
      </rPr>
      <t>Important information about this estimate - please read before using this calculator</t>
    </r>
    <r>
      <rPr>
        <sz val="8"/>
        <rFont val="Calibri"/>
        <family val="2"/>
        <scheme val="minor"/>
      </rPr>
      <t xml:space="preserve">
The estimate calculated by you using this Redundancy Calculator is intended for use by you as a guide only. The amount calculated is based on information you input.  It is not an offer and has no legal effect. Actual redundancy payments may vary. 
Subject to the terms of your proposed redundancy, you may be entitled to payment for any unworked portion of the redeployment period.
The estimate does not constitute a redundancy quote, offer, agreement, guarantee of entitlements or advice by the ABC in the event of redundancy. 
The calculation does not take into account your specific employment history and related entitlements (for example: periods of leave without pay) and as a result may either over or understate your entitlements in the event of a redundancy. 
Periods of leave without pay are not counted as service for redundancy calculations.
The calculation does not include any amounts for payment of accrued annual or long service leave.  
Changes in the number of hours you have worked during your employment may affect the amount calculated and are not reflected in the estimate.
Payment of regular penalties and allowances may affect the amount of your entitlement on redundancy.
Should you be made redundant, the ABC will undertake its own calculations and will not take your calculations into account. The ABC will withhold the amount of tax it deems necessary to comply with its taxation obligations, which may differ from the estimated amount provided by this calculator.
The ABC accepts no responsibility for any losses arising from any use of or reliance upon any calculations, estimate or conclusions reached using the calculator. 
The information you input is not recorded.
Employees who have already reached pension age are not entitled to the genuine redundancy tax free component:	
</t>
    </r>
    <r>
      <rPr>
        <b/>
        <sz val="8"/>
        <rFont val="Calibri"/>
        <family val="2"/>
        <scheme val="minor"/>
      </rPr>
      <t>Date of Birth                                           Pension Age</t>
    </r>
    <r>
      <rPr>
        <sz val="8"/>
        <rFont val="Calibri"/>
        <family val="2"/>
        <scheme val="minor"/>
      </rPr>
      <t xml:space="preserve">
Before 1 July 1952                                 65 years
1 July 1952 to 31 December 1953    65 years and 6 months
1 January 1954 to 30 June 1955        66 years
1 July 1955 to 31 December 1956    66 years and 6 months
On or after 1 January 1957                 67 years
There are caps on taxation concessions for Employee Termination Payments (ETPs) and a higher rate of taxation applies to the portion of the ETP that exceeds the cap. For the 2024/25 financial year the cap is $245,000 and for the 2025/26 financial year the cap is $260,000. The ETP rate also varies if you have reached preservation age.
Tax calculations in the estimate are based on the leaving date entered using either the 2024/25 or 2025/26 financial year rates depending on the leaving date entered, however the actual tax calculations will be based on the date of payment.</t>
    </r>
  </si>
  <si>
    <t>ETP Cap</t>
  </si>
  <si>
    <t>Completed Years</t>
  </si>
  <si>
    <t>Completed Months</t>
  </si>
  <si>
    <t>Agreement Category</t>
  </si>
  <si>
    <t>Weekly Payment</t>
  </si>
  <si>
    <t>Average hrs per week</t>
  </si>
  <si>
    <t>Age</t>
  </si>
  <si>
    <t>Pension Age</t>
  </si>
  <si>
    <t>Preseveration Age</t>
  </si>
  <si>
    <t xml:space="preserve">Weeks in lieu of notice </t>
  </si>
  <si>
    <t xml:space="preserve">Redundancy in weeks </t>
  </si>
  <si>
    <t xml:space="preserve">TOTAL GROSS REDUNDANCY </t>
  </si>
  <si>
    <t>Employee Agreement (Drop-Down List)</t>
  </si>
  <si>
    <t>EA</t>
  </si>
  <si>
    <t>SE &lt; 28.03.2016</t>
  </si>
  <si>
    <t>SE &gt;= 28.03.2016</t>
  </si>
  <si>
    <t>Employment Agreement Category</t>
  </si>
  <si>
    <t>SE1</t>
  </si>
  <si>
    <t>SE2</t>
  </si>
  <si>
    <t>4-6</t>
  </si>
  <si>
    <t>Executive</t>
  </si>
  <si>
    <t xml:space="preserve">Payment in lieu of Redeployment </t>
  </si>
  <si>
    <t xml:space="preserve">Bona Fide payment in weeks </t>
  </si>
  <si>
    <t>Key Date value for SE</t>
  </si>
  <si>
    <t>Tenure - T integer</t>
  </si>
  <si>
    <t>T=0</t>
  </si>
  <si>
    <t>T&lt;=5 completed years</t>
  </si>
  <si>
    <t>4*T</t>
  </si>
  <si>
    <t>2*T</t>
  </si>
  <si>
    <t>T&lt;=5 completed months</t>
  </si>
  <si>
    <t>mth/12*4</t>
  </si>
  <si>
    <t>mth/12*2</t>
  </si>
  <si>
    <t>T&gt;5 &amp; T&lt;24 completed years</t>
  </si>
  <si>
    <t>20+(T-5)*3</t>
  </si>
  <si>
    <t>10+(T-5)*2</t>
  </si>
  <si>
    <t>T&gt;5 &amp; T&lt;24 completed months</t>
  </si>
  <si>
    <t>mth/12*3</t>
  </si>
  <si>
    <t>T&gt;=24, max</t>
  </si>
  <si>
    <t>Income Year Start</t>
  </si>
  <si>
    <t>Base Limit</t>
  </si>
  <si>
    <t>For each complete year of service</t>
  </si>
  <si>
    <t>DOB</t>
  </si>
  <si>
    <t>Preservation Age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</si>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</sst>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8" formatCode="&quot;$&quot;#,##0.00_);[Red]\(&quot;$&quot;#,##0.00\)"/>
    <numFmt numFmtId="164" formatCode="&quot;$&quot;#,##0.00"/>
    <numFmt numFmtId="165" formatCode="0.0"/>
  </numFmts>
  <fonts count="12">
    <font>
      <sz val="10"/>
      <name val="Arial"/>
    </font>
    <font>
      <sz val="9"/>
      <name val="Arial"/>
      <family val="2"/>
    </font>
    <font>
      <sz val="9"/>
      <color rgb="FFFF0000"/>
      <name val="Arial"/>
      <family val="2"/>
    </font>
    <font>
      <sz val="8"/>
      <name val="Calibri"/>
      <family val="2"/>
      <scheme val="minor"/>
    </font>
    <font>
      <b/>
      <sz val="8"/>
      <name val="Calibri"/>
      <family val="2"/>
      <scheme val="minor"/>
    </font>
    <font>
      <sz val="9"/>
      <name val="Calibri"/>
      <family val="2"/>
      <scheme val="minor"/>
    </font>
    <font>
      <sz val="9"/>
      <color theme="1"/>
      <name val="Calibri"/>
      <family val="2"/>
      <scheme val="minor"/>
    </font>
    <font>
      <sz val="9"/>
      <name val="ABCSans Regular"/>
      <family val="2"/>
    </font>
    <font>
      <sz val="9"/>
      <color rgb="FFFF0000"/>
      <name val="Calibri"/>
      <family val="2"/>
      <scheme val="minor"/>
    </font>
    <font>
      <sz val="9"/>
      <color theme="8" tint="-0.499984740745262"/>
      <name val="ABCSans Regular"/>
      <family val="2"/>
    </font>
    <font>
      <sz val="8"/>
      <name val="Arial"/>
      <family val="2"/>
    </font>
    <font>
      <sz val="9"/>
      <color theme="1"/>
      <name val="Arial"/>
      <family val="2"/>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75">
    <xf numFmtId="0" fontId="0" fillId="0" borderId="0" xfId="0"/>
    <xf numFmtId="0" fontId="1" fillId="0" borderId="0" xfId="0" applyFont="1"/>
    <xf numFmtId="2" fontId="1" fillId="0" borderId="0" xfId="0" applyNumberFormat="1" applyFont="1" applyAlignment="1">
      <alignment horizontal="center"/>
    </xf>
    <xf numFmtId="0" fontId="1" fillId="0" borderId="0" xfId="0" applyFont="1" applyAlignment="1">
      <alignment horizontal="center"/>
    </xf>
    <xf numFmtId="16" fontId="1" fillId="0" borderId="0" xfId="0" quotePrefix="1" applyNumberFormat="1" applyFont="1" applyAlignment="1">
      <alignment horizontal="center"/>
    </xf>
    <xf numFmtId="0" fontId="1" fillId="0" borderId="0" xfId="0" applyFont="1" applyAlignment="1">
      <alignment horizontal="left"/>
    </xf>
    <xf numFmtId="2" fontId="1" fillId="3" borderId="0" xfId="0" applyNumberFormat="1" applyFont="1" applyFill="1" applyAlignment="1">
      <alignment horizontal="center"/>
    </xf>
    <xf numFmtId="0" fontId="1" fillId="3" borderId="0" xfId="0" applyFont="1" applyFill="1" applyAlignment="1">
      <alignment horizontal="center"/>
    </xf>
    <xf numFmtId="2" fontId="5" fillId="0" borderId="0" xfId="0" applyNumberFormat="1" applyFont="1" applyProtection="1">
      <protection hidden="1"/>
    </xf>
    <xf numFmtId="2" fontId="6" fillId="0" borderId="0" xfId="0" applyNumberFormat="1" applyFont="1" applyProtection="1">
      <protection hidden="1"/>
    </xf>
    <xf numFmtId="2" fontId="7" fillId="0" borderId="0" xfId="0" applyNumberFormat="1" applyFont="1" applyAlignment="1" applyProtection="1">
      <alignment horizontal="left"/>
      <protection hidden="1"/>
    </xf>
    <xf numFmtId="2" fontId="7" fillId="0" borderId="0" xfId="0" applyNumberFormat="1" applyFont="1" applyAlignment="1" applyProtection="1">
      <alignment horizontal="center"/>
      <protection hidden="1"/>
    </xf>
    <xf numFmtId="0" fontId="6" fillId="0" borderId="0" xfId="0" applyFont="1" applyProtection="1">
      <protection hidden="1"/>
    </xf>
    <xf numFmtId="2" fontId="7" fillId="3" borderId="0" xfId="0" applyNumberFormat="1" applyFont="1" applyFill="1" applyProtection="1">
      <protection hidden="1"/>
    </xf>
    <xf numFmtId="2" fontId="7" fillId="0" borderId="0" xfId="0" applyNumberFormat="1" applyFont="1" applyProtection="1">
      <protection hidden="1"/>
    </xf>
    <xf numFmtId="0" fontId="7" fillId="0" borderId="0" xfId="0" applyFont="1" applyAlignment="1" applyProtection="1">
      <alignment horizontal="center"/>
      <protection hidden="1"/>
    </xf>
    <xf numFmtId="8" fontId="7" fillId="0" borderId="0" xfId="0" applyNumberFormat="1" applyFont="1" applyAlignment="1" applyProtection="1">
      <alignment horizontal="center"/>
      <protection hidden="1"/>
    </xf>
    <xf numFmtId="0" fontId="5" fillId="0" borderId="0" xfId="0" applyFont="1" applyProtection="1">
      <protection hidden="1"/>
    </xf>
    <xf numFmtId="2" fontId="7" fillId="0" borderId="0" xfId="0" applyNumberFormat="1" applyFont="1" applyAlignment="1" applyProtection="1">
      <alignment horizontal="right"/>
      <protection hidden="1"/>
    </xf>
    <xf numFmtId="0" fontId="7" fillId="0" borderId="0" xfId="0" applyFont="1" applyProtection="1">
      <protection hidden="1"/>
    </xf>
    <xf numFmtId="7" fontId="7" fillId="0" borderId="0" xfId="0" applyNumberFormat="1" applyFont="1" applyProtection="1">
      <protection hidden="1"/>
    </xf>
    <xf numFmtId="7" fontId="7" fillId="0" borderId="0" xfId="0" applyNumberFormat="1" applyFont="1" applyAlignment="1" applyProtection="1">
      <alignment horizontal="center"/>
      <protection hidden="1"/>
    </xf>
    <xf numFmtId="2" fontId="5" fillId="0" borderId="0" xfId="0" applyNumberFormat="1" applyFont="1" applyAlignment="1" applyProtection="1">
      <alignment horizontal="left" vertical="top" wrapText="1"/>
      <protection hidden="1"/>
    </xf>
    <xf numFmtId="0" fontId="5" fillId="0" borderId="0" xfId="0" applyFont="1" applyAlignment="1" applyProtection="1">
      <alignment horizontal="left"/>
      <protection hidden="1"/>
    </xf>
    <xf numFmtId="0" fontId="1" fillId="0" borderId="0" xfId="0" applyFont="1" applyAlignment="1">
      <alignment vertical="top" wrapText="1"/>
    </xf>
    <xf numFmtId="0" fontId="1" fillId="0" borderId="1" xfId="0" applyFont="1" applyBorder="1" applyAlignment="1">
      <alignment horizontal="center"/>
    </xf>
    <xf numFmtId="0" fontId="1" fillId="2" borderId="1" xfId="0" applyFont="1" applyFill="1" applyBorder="1" applyAlignment="1">
      <alignment horizontal="center"/>
    </xf>
    <xf numFmtId="14" fontId="1" fillId="2" borderId="1" xfId="0" applyNumberFormat="1" applyFont="1" applyFill="1" applyBorder="1" applyAlignment="1">
      <alignment horizontal="center"/>
    </xf>
    <xf numFmtId="0" fontId="1" fillId="3" borderId="0" xfId="0" applyFont="1" applyFill="1" applyAlignment="1">
      <alignment horizontal="left"/>
    </xf>
    <xf numFmtId="0" fontId="5" fillId="0" borderId="0" xfId="0" applyFont="1" applyAlignment="1" applyProtection="1">
      <alignment horizontal="center"/>
      <protection hidden="1"/>
    </xf>
    <xf numFmtId="0" fontId="1" fillId="3" borderId="2" xfId="0" applyFont="1" applyFill="1" applyBorder="1" applyAlignment="1">
      <alignment horizontal="left" wrapText="1"/>
    </xf>
    <xf numFmtId="0" fontId="1" fillId="3" borderId="3" xfId="0" applyFont="1" applyFill="1" applyBorder="1" applyAlignment="1">
      <alignment horizontal="center" wrapText="1"/>
    </xf>
    <xf numFmtId="0" fontId="1" fillId="3" borderId="4" xfId="0" applyFont="1" applyFill="1" applyBorder="1" applyAlignment="1">
      <alignment horizontal="center" wrapText="1"/>
    </xf>
    <xf numFmtId="14" fontId="1" fillId="0" borderId="5" xfId="0" applyNumberFormat="1" applyFont="1" applyBorder="1"/>
    <xf numFmtId="14" fontId="1" fillId="0" borderId="7" xfId="0" applyNumberFormat="1" applyFont="1" applyBorder="1"/>
    <xf numFmtId="0" fontId="1" fillId="0" borderId="5" xfId="0" applyFont="1" applyBorder="1"/>
    <xf numFmtId="0" fontId="1" fillId="0" borderId="6" xfId="0" applyFont="1" applyBorder="1"/>
    <xf numFmtId="0" fontId="1" fillId="0" borderId="9" xfId="0" applyFont="1" applyBorder="1"/>
    <xf numFmtId="2" fontId="5" fillId="0" borderId="0" xfId="0" applyNumberFormat="1" applyFont="1" applyAlignment="1" applyProtection="1">
      <alignment horizontal="left"/>
      <protection hidden="1"/>
    </xf>
    <xf numFmtId="0" fontId="5" fillId="0" borderId="0" xfId="0" applyFont="1" applyAlignment="1" applyProtection="1">
      <alignment horizontal="left" vertical="top" wrapText="1"/>
      <protection hidden="1"/>
    </xf>
    <xf numFmtId="14" fontId="5" fillId="0" borderId="0" xfId="0" applyNumberFormat="1" applyFont="1" applyAlignment="1" applyProtection="1">
      <alignment horizontal="center"/>
      <protection hidden="1"/>
    </xf>
    <xf numFmtId="0" fontId="2" fillId="0" borderId="0" xfId="0" applyFont="1" applyAlignment="1">
      <alignment vertical="top" wrapText="1"/>
    </xf>
    <xf numFmtId="0" fontId="8" fillId="0" borderId="0" xfId="0" applyFont="1" applyProtection="1">
      <protection hidden="1"/>
    </xf>
    <xf numFmtId="2" fontId="8" fillId="0" borderId="0" xfId="0" applyNumberFormat="1" applyFont="1" applyProtection="1">
      <protection hidden="1"/>
    </xf>
    <xf numFmtId="1" fontId="8" fillId="0" borderId="0" xfId="0" applyNumberFormat="1" applyFont="1" applyAlignment="1" applyProtection="1">
      <alignment horizontal="centerContinuous"/>
      <protection hidden="1"/>
    </xf>
    <xf numFmtId="2" fontId="8" fillId="0" borderId="0" xfId="0" applyNumberFormat="1" applyFont="1" applyAlignment="1" applyProtection="1">
      <alignment horizontal="center"/>
      <protection hidden="1"/>
    </xf>
    <xf numFmtId="7" fontId="8" fillId="0" borderId="0" xfId="0" applyNumberFormat="1" applyFont="1" applyProtection="1">
      <protection hidden="1"/>
    </xf>
    <xf numFmtId="8" fontId="8" fillId="0" borderId="0" xfId="0" applyNumberFormat="1" applyFont="1" applyAlignment="1" applyProtection="1">
      <alignment horizontal="center"/>
      <protection hidden="1"/>
    </xf>
    <xf numFmtId="165" fontId="8" fillId="0" borderId="0" xfId="0" applyNumberFormat="1" applyFont="1" applyAlignment="1" applyProtection="1">
      <alignment horizontal="center"/>
      <protection hidden="1"/>
    </xf>
    <xf numFmtId="2" fontId="8" fillId="0" borderId="0" xfId="0" applyNumberFormat="1" applyFont="1" applyAlignment="1" applyProtection="1">
      <alignment horizontal="left"/>
      <protection hidden="1"/>
    </xf>
    <xf numFmtId="0" fontId="8" fillId="0" borderId="0" xfId="0" applyFont="1" applyAlignment="1" applyProtection="1">
      <alignment horizontal="center"/>
      <protection hidden="1"/>
    </xf>
    <xf numFmtId="164" fontId="8" fillId="0" borderId="0" xfId="0" applyNumberFormat="1" applyFont="1" applyAlignment="1" applyProtection="1">
      <alignment horizontal="center"/>
      <protection hidden="1"/>
    </xf>
    <xf numFmtId="2" fontId="3" fillId="0" borderId="0" xfId="0" applyNumberFormat="1" applyFont="1" applyAlignment="1" applyProtection="1">
      <alignment horizontal="left" vertical="top" wrapText="1"/>
      <protection hidden="1"/>
    </xf>
    <xf numFmtId="164" fontId="5" fillId="0" borderId="0" xfId="0" applyNumberFormat="1" applyFont="1" applyAlignment="1" applyProtection="1">
      <alignment horizontal="center" vertical="top" wrapText="1"/>
      <protection hidden="1"/>
    </xf>
    <xf numFmtId="2" fontId="7" fillId="0" borderId="6" xfId="0" applyNumberFormat="1" applyFont="1" applyBorder="1" applyAlignment="1" applyProtection="1">
      <alignment horizontal="left"/>
      <protection hidden="1"/>
    </xf>
    <xf numFmtId="14" fontId="7" fillId="3" borderId="1" xfId="0" applyNumberFormat="1" applyFont="1" applyFill="1" applyBorder="1" applyAlignment="1" applyProtection="1">
      <alignment horizontal="center"/>
      <protection locked="0"/>
    </xf>
    <xf numFmtId="5" fontId="7" fillId="3" borderId="1" xfId="0" applyNumberFormat="1" applyFont="1" applyFill="1" applyBorder="1" applyAlignment="1" applyProtection="1">
      <alignment horizontal="center"/>
      <protection locked="0"/>
    </xf>
    <xf numFmtId="1" fontId="7" fillId="3" borderId="1" xfId="0" applyNumberFormat="1" applyFont="1" applyFill="1" applyBorder="1" applyAlignment="1" applyProtection="1">
      <alignment horizontal="centerContinuous"/>
      <protection locked="0"/>
    </xf>
    <xf numFmtId="0" fontId="2" fillId="0" borderId="6" xfId="0" applyFont="1" applyBorder="1"/>
    <xf numFmtId="0" fontId="2" fillId="0" borderId="9" xfId="0" applyFont="1" applyBorder="1"/>
    <xf numFmtId="14" fontId="2" fillId="0" borderId="7" xfId="0" applyNumberFormat="1" applyFont="1" applyBorder="1"/>
    <xf numFmtId="0" fontId="2" fillId="0" borderId="5" xfId="0" applyFont="1" applyBorder="1"/>
    <xf numFmtId="3" fontId="2" fillId="0" borderId="0" xfId="0" applyNumberFormat="1" applyFont="1"/>
    <xf numFmtId="3" fontId="2" fillId="0" borderId="6" xfId="0" applyNumberFormat="1" applyFont="1" applyBorder="1"/>
    <xf numFmtId="14" fontId="2" fillId="0" borderId="5" xfId="0" applyNumberFormat="1" applyFont="1" applyBorder="1"/>
    <xf numFmtId="3" fontId="2" fillId="0" borderId="8" xfId="0" applyNumberFormat="1" applyFont="1" applyBorder="1"/>
    <xf numFmtId="3" fontId="2" fillId="0" borderId="9" xfId="0" applyNumberFormat="1" applyFont="1" applyBorder="1"/>
    <xf numFmtId="0" fontId="11" fillId="0" borderId="0" xfId="0" applyFont="1" applyAlignment="1">
      <alignment horizontal="center"/>
    </xf>
    <xf numFmtId="2" fontId="7" fillId="0" borderId="1" xfId="0" applyNumberFormat="1" applyFont="1" applyBorder="1" applyAlignment="1" applyProtection="1">
      <alignment horizontal="center"/>
      <protection hidden="1"/>
    </xf>
    <xf numFmtId="14" fontId="1" fillId="0" borderId="0" xfId="0" applyNumberFormat="1" applyFont="1"/>
    <xf numFmtId="14" fontId="7" fillId="3" borderId="1" xfId="0" quotePrefix="1" applyNumberFormat="1" applyFont="1" applyFill="1" applyBorder="1" applyAlignment="1" applyProtection="1">
      <alignment horizontal="center"/>
      <protection locked="0"/>
    </xf>
    <xf numFmtId="7" fontId="7" fillId="0" borderId="1" xfId="0" applyNumberFormat="1" applyFont="1" applyBorder="1" applyAlignment="1" applyProtection="1">
      <alignment horizontal="center"/>
      <protection hidden="1"/>
    </xf>
    <xf numFmtId="2" fontId="8" fillId="0" borderId="0" xfId="0" applyNumberFormat="1" applyFont="1" applyAlignment="1" applyProtection="1">
      <alignment horizontal="left" indent="2"/>
      <protection hidden="1"/>
    </xf>
    <xf numFmtId="2" fontId="3" fillId="0" borderId="0" xfId="0" applyNumberFormat="1" applyFont="1" applyAlignment="1" applyProtection="1">
      <alignment horizontal="left" vertical="top" wrapText="1"/>
      <protection hidden="1"/>
    </xf>
    <xf numFmtId="0" fontId="10"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FFCDCD"/>
      <color rgb="FFFFB3B3"/>
      <color rgb="FFFF808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455D9-1C01-441E-A859-413DC2EE929E}">
  <sheetPr>
    <pageSetUpPr fitToPage="1"/>
  </sheetPr>
  <dimension ref="A1:O89"/>
  <sheetViews>
    <sheetView showGridLines="0" tabSelected="1" zoomScale="145" zoomScaleNormal="145" workbookViewId="0">
      <selection activeCell="C8" sqref="C8"/>
    </sheetView>
  </sheetViews>
  <sheetFormatPr defaultColWidth="0" defaultRowHeight="12" zeroHeight="1"/>
  <cols>
    <col min="1" max="1" width="3.5703125" style="12" customWidth="1"/>
    <col min="2" max="2" width="59.7109375" style="17" customWidth="1"/>
    <col min="3" max="3" width="28.5703125" style="17" customWidth="1"/>
    <col min="4" max="4" width="1.7109375" style="17" customWidth="1"/>
    <col min="5" max="5" width="15.28515625" style="17" hidden="1" customWidth="1"/>
    <col min="6" max="6" width="10.28515625" style="17" hidden="1" customWidth="1"/>
    <col min="7" max="7" width="15" style="17" hidden="1" customWidth="1"/>
    <col min="8" max="8" width="3.7109375" style="12" hidden="1" customWidth="1"/>
    <col min="9" max="9" width="20.28515625" style="12" hidden="1" customWidth="1"/>
    <col min="10" max="10" width="9.28515625" style="12" hidden="1" customWidth="1"/>
    <col min="11" max="11" width="10.28515625" style="12" hidden="1" customWidth="1"/>
    <col min="12" max="12" width="11.28515625" style="12" hidden="1" customWidth="1"/>
    <col min="13" max="16384" width="9.28515625" style="12" hidden="1"/>
  </cols>
  <sheetData>
    <row r="1" spans="2:15" s="9" customFormat="1">
      <c r="B1" s="10" t="s">
        <v>0</v>
      </c>
      <c r="C1" s="11" t="s">
        <v>1</v>
      </c>
      <c r="D1" s="11"/>
      <c r="E1" s="11"/>
      <c r="F1" s="11"/>
      <c r="G1" s="11"/>
      <c r="H1" s="8"/>
    </row>
    <row r="2" spans="2:15" ht="12.75" customHeight="1">
      <c r="B2" s="13" t="s">
        <v>2</v>
      </c>
      <c r="C2" s="14"/>
      <c r="D2" s="14"/>
      <c r="E2" s="14"/>
      <c r="F2" s="14"/>
      <c r="G2" s="14"/>
      <c r="H2" s="8"/>
      <c r="I2" s="9"/>
    </row>
    <row r="3" spans="2:15">
      <c r="B3" s="14"/>
      <c r="C3" s="15"/>
      <c r="D3" s="14"/>
      <c r="E3" s="19"/>
      <c r="F3" s="19"/>
      <c r="G3" s="14"/>
      <c r="H3" s="8"/>
      <c r="I3" s="9"/>
    </row>
    <row r="4" spans="2:15" ht="12.75" customHeight="1">
      <c r="B4" s="10" t="s">
        <v>3</v>
      </c>
      <c r="C4" s="70" t="s">
        <v>4</v>
      </c>
      <c r="D4" s="14"/>
      <c r="E4" s="19"/>
      <c r="F4" s="19"/>
      <c r="G4" s="14"/>
      <c r="H4" s="8"/>
      <c r="I4" s="9"/>
    </row>
    <row r="5" spans="2:15" ht="5.65" customHeight="1">
      <c r="B5" s="10"/>
      <c r="C5" s="14"/>
      <c r="D5" s="14"/>
      <c r="E5" s="14"/>
      <c r="F5" s="16"/>
      <c r="G5" s="14"/>
      <c r="H5" s="8"/>
      <c r="I5" s="9"/>
    </row>
    <row r="6" spans="2:15" ht="12.75" customHeight="1">
      <c r="B6" s="10" t="s">
        <v>5</v>
      </c>
      <c r="C6" s="55">
        <v>45930</v>
      </c>
      <c r="D6" s="14"/>
      <c r="E6" s="14"/>
      <c r="F6" s="14"/>
      <c r="G6" s="14"/>
      <c r="H6" s="8"/>
      <c r="I6" s="9"/>
    </row>
    <row r="7" spans="2:15" ht="12.75" customHeight="1">
      <c r="B7" s="10" t="s">
        <v>6</v>
      </c>
      <c r="C7" s="55">
        <v>43752</v>
      </c>
      <c r="D7" s="14"/>
      <c r="E7" s="19"/>
      <c r="F7" s="19"/>
      <c r="G7" s="14"/>
      <c r="H7" s="8"/>
      <c r="I7" s="9"/>
      <c r="M7" s="9"/>
      <c r="N7" s="9"/>
      <c r="O7" s="9"/>
    </row>
    <row r="8" spans="2:15" ht="12.75" customHeight="1">
      <c r="B8" s="10" t="s">
        <v>7</v>
      </c>
      <c r="C8" s="55">
        <v>35125</v>
      </c>
      <c r="D8" s="14"/>
      <c r="E8" s="19"/>
      <c r="F8" s="19"/>
      <c r="G8" s="14"/>
      <c r="H8" s="17"/>
      <c r="I8" s="9"/>
    </row>
    <row r="9" spans="2:15" ht="12.75" customHeight="1">
      <c r="B9" s="10" t="s">
        <v>8</v>
      </c>
      <c r="C9" s="56">
        <v>100000</v>
      </c>
      <c r="D9" s="14"/>
      <c r="E9" s="19"/>
      <c r="F9" s="19"/>
      <c r="G9" s="14"/>
      <c r="H9" s="17"/>
      <c r="I9" s="9"/>
    </row>
    <row r="10" spans="2:15" ht="12.75" customHeight="1">
      <c r="B10" s="10" t="s">
        <v>9</v>
      </c>
      <c r="C10" s="57">
        <v>40</v>
      </c>
      <c r="D10" s="14"/>
      <c r="E10" s="14"/>
      <c r="F10" s="14"/>
      <c r="G10" s="14"/>
      <c r="H10" s="17"/>
    </row>
    <row r="11" spans="2:15" ht="5.65" customHeight="1">
      <c r="B11" s="10"/>
      <c r="C11" s="14"/>
      <c r="D11" s="14"/>
      <c r="E11" s="14"/>
      <c r="F11" s="16"/>
      <c r="G11" s="14"/>
      <c r="H11" s="8"/>
      <c r="I11" s="9"/>
    </row>
    <row r="12" spans="2:15" ht="12.75" customHeight="1">
      <c r="B12" s="10"/>
      <c r="C12" s="11"/>
      <c r="D12" s="14"/>
      <c r="E12" s="14"/>
      <c r="F12" s="14"/>
      <c r="G12" s="14"/>
      <c r="H12" s="17"/>
    </row>
    <row r="13" spans="2:15" ht="12.75" customHeight="1">
      <c r="B13" s="10" t="s">
        <v>10</v>
      </c>
      <c r="C13" s="68">
        <f>IF(Agreement&lt;&gt;"SE2",    _xlfn.IFS(CompletedYear=0,0,    CompletedYear&gt;=24,77,    CompletedYear&lt;5,CompletedYear*4+CompletedMonth/12*4,    CompletedYear&gt;=5,20+(CompletedYear-5)*3+CompletedMonth/12*3),    _xlfn.IFS(CompletedYear=0,0,    CompletedYear&gt;=24,48,    CompletedYear&lt;5,CompletedYear*2+CompletedMonth/12*2,    CompletedYear&gt;=5,10+(CompletedYear-5)*2+CompletedMonth/12*2))</f>
        <v>22.75</v>
      </c>
      <c r="D13" s="14"/>
      <c r="E13" s="14"/>
      <c r="F13" s="14"/>
      <c r="G13" s="14"/>
      <c r="H13" s="17"/>
      <c r="I13" s="9"/>
    </row>
    <row r="14" spans="2:15" ht="12.75" hidden="1" customHeight="1">
      <c r="B14" s="10" t="s">
        <v>11</v>
      </c>
      <c r="C14" s="68">
        <v>0</v>
      </c>
      <c r="D14" s="14"/>
      <c r="E14" s="14"/>
      <c r="F14" s="14"/>
      <c r="G14" s="14"/>
      <c r="H14" s="17"/>
    </row>
    <row r="15" spans="2:15" ht="12.75" customHeight="1">
      <c r="B15" s="10" t="s">
        <v>12</v>
      </c>
      <c r="C15" s="71">
        <f>E73</f>
        <v>45905.498570707925</v>
      </c>
      <c r="D15" s="14"/>
      <c r="E15" s="14"/>
      <c r="F15" s="14"/>
      <c r="G15" s="14"/>
      <c r="H15" s="17"/>
    </row>
    <row r="16" spans="2:15" ht="5.65" customHeight="1">
      <c r="B16" s="10"/>
      <c r="C16" s="20"/>
      <c r="D16" s="14"/>
      <c r="E16" s="11"/>
      <c r="F16" s="14"/>
      <c r="G16" s="14"/>
      <c r="H16" s="17"/>
    </row>
    <row r="17" spans="2:8" ht="12.75" customHeight="1">
      <c r="B17" s="10" t="s">
        <v>13</v>
      </c>
      <c r="C17" s="71">
        <f>IFERROR(IF(Age&gt;=PensionAge,0,MIN(VLOOKUP(EffectDate,TaxFreeTable,2,1)+VLOOKUP(EffectDate,TaxFreeTable,3,1)*CompletedYear,C15)),0)</f>
        <v>45860</v>
      </c>
      <c r="D17" s="20"/>
      <c r="E17" s="11"/>
      <c r="F17" s="14"/>
      <c r="G17" s="14"/>
      <c r="H17" s="17"/>
    </row>
    <row r="18" spans="2:8" ht="12.75" customHeight="1">
      <c r="B18" s="10" t="s">
        <v>14</v>
      </c>
      <c r="C18" s="71">
        <f>MAX(E73-C17,0)</f>
        <v>45.498570707924955</v>
      </c>
      <c r="D18" s="14"/>
      <c r="E18" s="11"/>
      <c r="F18" s="20"/>
      <c r="G18" s="14"/>
      <c r="H18" s="17"/>
    </row>
    <row r="19" spans="2:8" ht="5.25" customHeight="1">
      <c r="B19" s="10"/>
      <c r="C19" s="20"/>
      <c r="D19" s="14"/>
      <c r="E19" s="11"/>
      <c r="F19" s="14"/>
      <c r="G19" s="14"/>
      <c r="H19" s="17"/>
    </row>
    <row r="20" spans="2:8" ht="12.75" customHeight="1">
      <c r="B20" s="54" t="s">
        <v>15</v>
      </c>
      <c r="C20" s="71">
        <f>ROUNDDOWN((IF(ETP_Pmt&lt;=ETP_Cap,    IF(Age&lt;PreseverationAge,32%,17%)*ETP_Pmt,    IF(Age&lt;PreseverationAge,32%,17%)*ETP_Cap+(ETP_Pmt-ETP_Cap)*47%)),0)</f>
        <v>14</v>
      </c>
      <c r="D20" s="20"/>
      <c r="E20" s="11"/>
      <c r="F20" s="14"/>
      <c r="G20" s="14"/>
      <c r="H20" s="17"/>
    </row>
    <row r="21" spans="2:8" ht="5.65" customHeight="1">
      <c r="B21" s="10"/>
      <c r="C21" s="20"/>
      <c r="D21" s="14"/>
      <c r="E21" s="11"/>
      <c r="F21" s="14"/>
      <c r="G21" s="14"/>
      <c r="H21" s="17"/>
    </row>
    <row r="22" spans="2:8" ht="12.75" customHeight="1">
      <c r="B22" s="10" t="s">
        <v>16</v>
      </c>
      <c r="C22" s="71">
        <f>C15-C20</f>
        <v>45891.498570707925</v>
      </c>
      <c r="D22" s="14"/>
      <c r="E22" s="21"/>
      <c r="F22" s="14"/>
      <c r="G22" s="14"/>
      <c r="H22" s="17"/>
    </row>
    <row r="23" spans="2:8" ht="5.65" customHeight="1">
      <c r="B23" s="18"/>
      <c r="C23" s="14"/>
      <c r="D23" s="14"/>
      <c r="E23" s="11"/>
      <c r="F23" s="14"/>
      <c r="G23" s="14"/>
      <c r="H23" s="17"/>
    </row>
    <row r="24" spans="2:8">
      <c r="B24" s="39"/>
      <c r="C24" s="53"/>
      <c r="E24" s="40"/>
      <c r="F24" s="29"/>
      <c r="G24" s="8"/>
      <c r="H24" s="8"/>
    </row>
    <row r="25" spans="2:8" ht="10.5" customHeight="1">
      <c r="B25" s="73" t="s">
        <v>17</v>
      </c>
      <c r="C25" s="74"/>
      <c r="D25" s="74"/>
      <c r="E25" s="38"/>
      <c r="F25" s="38"/>
      <c r="G25" s="38"/>
      <c r="H25" s="8"/>
    </row>
    <row r="26" spans="2:8">
      <c r="B26" s="74"/>
      <c r="C26" s="74"/>
      <c r="D26" s="74"/>
      <c r="E26" s="38"/>
      <c r="F26" s="38"/>
      <c r="G26" s="38"/>
      <c r="H26" s="8"/>
    </row>
    <row r="27" spans="2:8">
      <c r="B27" s="74"/>
      <c r="C27" s="74"/>
      <c r="D27" s="74"/>
      <c r="E27" s="38"/>
      <c r="F27" s="38"/>
      <c r="G27" s="38"/>
      <c r="H27" s="8"/>
    </row>
    <row r="28" spans="2:8">
      <c r="B28" s="74"/>
      <c r="C28" s="74"/>
      <c r="D28" s="74"/>
      <c r="E28" s="38"/>
      <c r="F28" s="38"/>
      <c r="G28" s="38"/>
      <c r="H28" s="8"/>
    </row>
    <row r="29" spans="2:8">
      <c r="B29" s="74"/>
      <c r="C29" s="74"/>
      <c r="D29" s="74"/>
      <c r="E29" s="38"/>
      <c r="F29" s="38"/>
      <c r="G29" s="38"/>
      <c r="H29" s="8"/>
    </row>
    <row r="30" spans="2:8">
      <c r="B30" s="74"/>
      <c r="C30" s="74"/>
      <c r="D30" s="74"/>
      <c r="E30" s="38"/>
      <c r="F30" s="38"/>
      <c r="G30" s="38"/>
      <c r="H30" s="8"/>
    </row>
    <row r="31" spans="2:8">
      <c r="B31" s="74"/>
      <c r="C31" s="74"/>
      <c r="D31" s="74"/>
      <c r="E31" s="38"/>
      <c r="F31" s="38"/>
      <c r="G31" s="38"/>
      <c r="H31" s="8"/>
    </row>
    <row r="32" spans="2:8">
      <c r="B32" s="74"/>
      <c r="C32" s="74"/>
      <c r="D32" s="74"/>
      <c r="E32" s="38"/>
      <c r="F32" s="38"/>
      <c r="G32" s="38"/>
      <c r="H32" s="8"/>
    </row>
    <row r="33" spans="2:8">
      <c r="B33" s="74"/>
      <c r="C33" s="74"/>
      <c r="D33" s="74"/>
      <c r="E33" s="23"/>
      <c r="F33" s="23"/>
      <c r="G33" s="23"/>
      <c r="H33" s="17"/>
    </row>
    <row r="34" spans="2:8">
      <c r="B34" s="74"/>
      <c r="C34" s="74"/>
      <c r="D34" s="74"/>
      <c r="E34" s="23"/>
      <c r="F34" s="23"/>
      <c r="G34" s="23"/>
    </row>
    <row r="35" spans="2:8">
      <c r="B35" s="74"/>
      <c r="C35" s="74"/>
      <c r="D35" s="74"/>
      <c r="E35" s="23"/>
      <c r="F35" s="23"/>
      <c r="G35" s="23"/>
    </row>
    <row r="36" spans="2:8">
      <c r="B36" s="74"/>
      <c r="C36" s="74"/>
      <c r="D36" s="74"/>
    </row>
    <row r="37" spans="2:8">
      <c r="B37" s="74"/>
      <c r="C37" s="74"/>
      <c r="D37" s="74"/>
    </row>
    <row r="38" spans="2:8">
      <c r="B38" s="74"/>
      <c r="C38" s="74"/>
      <c r="D38" s="74"/>
    </row>
    <row r="39" spans="2:8">
      <c r="B39" s="74"/>
      <c r="C39" s="74"/>
      <c r="D39" s="74"/>
    </row>
    <row r="40" spans="2:8">
      <c r="B40" s="74"/>
      <c r="C40" s="74"/>
      <c r="D40" s="74"/>
    </row>
    <row r="41" spans="2:8">
      <c r="B41" s="74"/>
      <c r="C41" s="74"/>
      <c r="D41" s="74"/>
    </row>
    <row r="42" spans="2:8">
      <c r="B42" s="74"/>
      <c r="C42" s="74"/>
      <c r="D42" s="74"/>
    </row>
    <row r="43" spans="2:8">
      <c r="B43" s="74"/>
      <c r="C43" s="74"/>
      <c r="D43" s="74"/>
    </row>
    <row r="44" spans="2:8">
      <c r="B44" s="74"/>
      <c r="C44" s="74"/>
      <c r="D44" s="74"/>
    </row>
    <row r="45" spans="2:8">
      <c r="B45" s="74"/>
      <c r="C45" s="74"/>
      <c r="D45" s="74"/>
    </row>
    <row r="46" spans="2:8">
      <c r="B46" s="74"/>
      <c r="C46" s="74"/>
      <c r="D46" s="74"/>
    </row>
    <row r="47" spans="2:8">
      <c r="B47" s="74"/>
      <c r="C47" s="74"/>
      <c r="D47" s="74"/>
    </row>
    <row r="48" spans="2:8" ht="10.35" customHeight="1">
      <c r="B48" s="74"/>
      <c r="C48" s="74"/>
      <c r="D48" s="74"/>
    </row>
    <row r="49" spans="2:9" ht="12.6" customHeight="1">
      <c r="B49" s="74"/>
      <c r="C49" s="74"/>
      <c r="D49" s="74"/>
    </row>
    <row r="50" spans="2:9">
      <c r="B50" s="74"/>
      <c r="C50" s="74"/>
      <c r="D50" s="74"/>
    </row>
    <row r="51" spans="2:9" ht="10.35" customHeight="1">
      <c r="B51" s="74"/>
      <c r="C51" s="74"/>
      <c r="D51" s="74"/>
    </row>
    <row r="52" spans="2:9" ht="10.35" customHeight="1">
      <c r="B52" s="74"/>
      <c r="C52" s="74"/>
      <c r="D52" s="74"/>
    </row>
    <row r="53" spans="2:9">
      <c r="B53" s="74"/>
      <c r="C53" s="74"/>
      <c r="D53" s="74"/>
    </row>
    <row r="54" spans="2:9">
      <c r="B54" s="74"/>
      <c r="C54" s="74"/>
      <c r="D54" s="74"/>
    </row>
    <row r="55" spans="2:9" ht="163.5" customHeight="1">
      <c r="B55" s="74"/>
      <c r="C55" s="74"/>
      <c r="D55" s="74"/>
    </row>
    <row r="56" spans="2:9">
      <c r="B56" s="52"/>
      <c r="C56" s="52"/>
      <c r="D56" s="22"/>
    </row>
    <row r="57" spans="2:9" hidden="1">
      <c r="B57" s="52"/>
      <c r="C57" s="52"/>
      <c r="D57" s="22"/>
    </row>
    <row r="58" spans="2:9" hidden="1">
      <c r="B58" s="52"/>
      <c r="C58" s="52"/>
      <c r="D58" s="1"/>
    </row>
    <row r="59" spans="2:9" hidden="1">
      <c r="B59" s="52"/>
      <c r="C59" s="52"/>
      <c r="D59" s="1"/>
    </row>
    <row r="60" spans="2:9" hidden="1">
      <c r="B60" s="52"/>
      <c r="C60" s="52"/>
      <c r="D60" s="1"/>
    </row>
    <row r="61" spans="2:9" hidden="1">
      <c r="B61" s="43" t="s">
        <v>18</v>
      </c>
      <c r="C61" s="44">
        <f>VLOOKUP(EffectDate,ETP_Cap_Table,2,1)</f>
        <v>260000</v>
      </c>
    </row>
    <row r="62" spans="2:9" hidden="1">
      <c r="B62" s="43" t="s">
        <v>19</v>
      </c>
      <c r="C62" s="44">
        <f>IFERROR(IF(OR(StartDate="",EffectDate=""),0,DATEDIF(StartDate,EffectDate,"y")),0)</f>
        <v>5</v>
      </c>
      <c r="D62" s="42"/>
      <c r="E62" s="42"/>
      <c r="F62" s="42"/>
      <c r="G62" s="42"/>
      <c r="H62" s="42"/>
      <c r="I62" s="42"/>
    </row>
    <row r="63" spans="2:9" hidden="1">
      <c r="B63" s="43" t="s">
        <v>20</v>
      </c>
      <c r="C63" s="44">
        <f>IFERROR(IF(OR(StartDate="",EffectDate=""),0,DATEDIF(StartDate,EffectDate,"ym")),0)</f>
        <v>11</v>
      </c>
      <c r="D63" s="42"/>
      <c r="E63" s="42"/>
      <c r="F63" s="42"/>
      <c r="G63" s="42"/>
      <c r="H63" s="42"/>
      <c r="I63" s="42"/>
    </row>
    <row r="64" spans="2:9" hidden="1">
      <c r="B64" s="43" t="s">
        <v>21</v>
      </c>
      <c r="C64" s="44" t="str">
        <f>IFERROR(_xlfn.IFS(EmplAgr="ABC Enterprise Agreement","EA",AND(EmplAgr="Executive",StartDate&lt;KeyDate),"SE1",AND(EmplAgr="Executive",StartDate&gt;=KeyDate),"SE2"),"")</f>
        <v>EA</v>
      </c>
      <c r="D64" s="43"/>
      <c r="E64" s="45"/>
      <c r="F64" s="46"/>
      <c r="G64" s="43"/>
      <c r="H64" s="42"/>
      <c r="I64" s="42"/>
    </row>
    <row r="65" spans="2:9" hidden="1">
      <c r="B65" s="43" t="s">
        <v>22</v>
      </c>
      <c r="C65" s="47">
        <f>IFERROR($C$9/26.0833/2,0)</f>
        <v>1916.9353571058875</v>
      </c>
      <c r="D65" s="43"/>
      <c r="E65" s="45"/>
      <c r="F65" s="46"/>
      <c r="G65" s="43"/>
      <c r="H65" s="42"/>
      <c r="I65" s="42"/>
    </row>
    <row r="66" spans="2:9" hidden="1">
      <c r="B66" s="43" t="s">
        <v>23</v>
      </c>
      <c r="C66" s="44">
        <f>C10</f>
        <v>40</v>
      </c>
      <c r="D66" s="43"/>
      <c r="E66" s="45"/>
      <c r="F66" s="46"/>
      <c r="G66" s="43"/>
      <c r="H66" s="42"/>
      <c r="I66" s="42"/>
    </row>
    <row r="67" spans="2:9" hidden="1">
      <c r="B67" s="43" t="s">
        <v>24</v>
      </c>
      <c r="C67" s="48">
        <f>IFERROR(IF(OR(EffectDate="",BirthDate=""),0,DATEDIF(BirthDate, EffectDate, "y")+DATEDIF(BirthDate, EffectDate, "ym")/12),0)</f>
        <v>29.5</v>
      </c>
      <c r="D67" s="42"/>
      <c r="E67" s="45"/>
      <c r="F67" s="46"/>
      <c r="G67" s="43"/>
      <c r="H67" s="42"/>
      <c r="I67" s="42"/>
    </row>
    <row r="68" spans="2:9" hidden="1">
      <c r="B68" s="49" t="s">
        <v>25</v>
      </c>
      <c r="C68" s="50">
        <f>VLOOKUP(BirthDate,PensionAgeTable,2,1)</f>
        <v>67</v>
      </c>
      <c r="D68" s="42"/>
      <c r="E68" s="43"/>
      <c r="F68" s="43"/>
      <c r="G68" s="43"/>
      <c r="H68" s="42"/>
      <c r="I68" s="42"/>
    </row>
    <row r="69" spans="2:9" hidden="1">
      <c r="B69" s="49" t="s">
        <v>26</v>
      </c>
      <c r="C69" s="50">
        <f>VLOOKUP(BirthDate,PreservationTable,2,1)</f>
        <v>60</v>
      </c>
      <c r="D69" s="42"/>
      <c r="E69" s="43"/>
      <c r="F69" s="43"/>
      <c r="G69" s="43"/>
      <c r="H69" s="42"/>
      <c r="I69" s="42"/>
    </row>
    <row r="70" spans="2:9" hidden="1">
      <c r="B70" s="43" t="s">
        <v>27</v>
      </c>
      <c r="C70" s="45">
        <f>C12</f>
        <v>0</v>
      </c>
      <c r="D70" s="43"/>
      <c r="E70" s="51">
        <f>C9*6/313*C70/38*C10</f>
        <v>0</v>
      </c>
      <c r="F70" s="45"/>
      <c r="G70" s="51"/>
      <c r="H70" s="43"/>
      <c r="I70" s="42"/>
    </row>
    <row r="71" spans="2:9" hidden="1">
      <c r="B71" s="43" t="s">
        <v>28</v>
      </c>
      <c r="C71" s="45">
        <f>C13</f>
        <v>22.75</v>
      </c>
      <c r="D71" s="43"/>
      <c r="E71" s="51">
        <f>C9*6/313*C71/38*C66</f>
        <v>45905.498570707925</v>
      </c>
      <c r="F71" s="45"/>
      <c r="G71" s="51"/>
      <c r="H71" s="43"/>
      <c r="I71" s="42"/>
    </row>
    <row r="72" spans="2:9" hidden="1">
      <c r="B72" s="43" t="s">
        <v>11</v>
      </c>
      <c r="C72" s="45">
        <f>C14</f>
        <v>0</v>
      </c>
      <c r="D72" s="43"/>
      <c r="E72" s="51">
        <f>C9*6/313*C72/38*C66</f>
        <v>0</v>
      </c>
      <c r="F72" s="45"/>
      <c r="G72" s="51"/>
      <c r="H72" s="43"/>
      <c r="I72" s="42"/>
    </row>
    <row r="73" spans="2:9" hidden="1">
      <c r="B73" s="72" t="s">
        <v>29</v>
      </c>
      <c r="C73" s="72"/>
      <c r="D73" s="43"/>
      <c r="E73" s="51">
        <f>SUM(E70:E72)</f>
        <v>45905.498570707925</v>
      </c>
      <c r="F73" s="45"/>
      <c r="G73" s="51"/>
      <c r="H73" s="43"/>
      <c r="I73" s="42"/>
    </row>
    <row r="74" spans="2:9" hidden="1">
      <c r="B74" s="41"/>
      <c r="C74" s="41"/>
      <c r="D74" s="42"/>
      <c r="E74" s="42"/>
      <c r="F74" s="42"/>
      <c r="G74" s="42"/>
      <c r="H74" s="42"/>
      <c r="I74" s="42"/>
    </row>
    <row r="75" spans="2:9" hidden="1">
      <c r="B75" s="41"/>
      <c r="C75" s="41"/>
      <c r="D75" s="42"/>
      <c r="E75" s="42"/>
      <c r="F75" s="42"/>
      <c r="G75" s="42"/>
      <c r="H75" s="42"/>
      <c r="I75" s="42"/>
    </row>
    <row r="76" spans="2:9" hidden="1">
      <c r="B76" s="24"/>
      <c r="C76" s="24"/>
    </row>
    <row r="77" spans="2:9" hidden="1">
      <c r="B77" s="24"/>
      <c r="C77" s="24"/>
    </row>
    <row r="78" spans="2:9" hidden="1">
      <c r="B78" s="24"/>
      <c r="C78" s="24"/>
    </row>
    <row r="79" spans="2:9" hidden="1">
      <c r="B79" s="24"/>
      <c r="C79" s="24"/>
    </row>
    <row r="80" spans="2:9" hidden="1">
      <c r="B80" s="24"/>
      <c r="C80" s="24"/>
    </row>
    <row r="81" spans="2:3" hidden="1">
      <c r="B81" s="24"/>
      <c r="C81" s="24"/>
    </row>
    <row r="82" spans="2:3" hidden="1">
      <c r="B82" s="24"/>
      <c r="C82" s="24"/>
    </row>
    <row r="83" spans="2:3" hidden="1">
      <c r="B83" s="24"/>
      <c r="C83" s="24"/>
    </row>
    <row r="84" spans="2:3" hidden="1">
      <c r="B84" s="24"/>
      <c r="C84" s="24"/>
    </row>
    <row r="85" spans="2:3" hidden="1">
      <c r="B85" s="24"/>
      <c r="C85" s="24"/>
    </row>
    <row r="86" spans="2:3" hidden="1">
      <c r="B86" s="24"/>
      <c r="C86" s="24"/>
    </row>
    <row r="87" spans="2:3" hidden="1">
      <c r="B87" s="24"/>
      <c r="C87" s="24"/>
    </row>
    <row r="88" spans="2:3" hidden="1">
      <c r="B88" s="24"/>
      <c r="C88" s="24"/>
    </row>
    <row r="89" spans="2:3" hidden="1">
      <c r="B89" s="24"/>
      <c r="C89" s="24"/>
    </row>
  </sheetData>
  <sheetProtection algorithmName="SHA-512" hashValue="um+FRttAqZcuQJfgyJ2tO917r2hdBFgeQ4hGKj9xKwQc8EWayksIPi1ceB+k0Qyl0xNwDI/dEkGeKaNvdhkLDA==" saltValue="p1u54nkp4ZUwGpG2dmNxNA==" spinCount="100000" sheet="1" objects="1" scenarios="1"/>
  <mergeCells count="2">
    <mergeCell ref="B73:C73"/>
    <mergeCell ref="B25:D55"/>
  </mergeCells>
  <dataValidations count="1">
    <dataValidation type="date" allowBlank="1" showInputMessage="1" showErrorMessage="1" errorTitle="Date Format" error="Date format must be 'dd/mm/yyyy'" sqref="C6:C8" xr:uid="{81FA3797-CF02-45F9-80BD-A03046407D14}">
      <formula1>1</formula1>
      <formula2>2958465</formula2>
    </dataValidation>
  </dataValidations>
  <pageMargins left="0.70866141732283472" right="0.39370078740157483" top="0.70866141732283472" bottom="0.70866141732283472" header="0.51181102362204722" footer="0.35433070866141736"/>
  <pageSetup paperSize="9" scale="96"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939CF5BD-6AF2-4AD3-83EC-EBF3B0F4D1BF}">
          <x14:formula1>
            <xm:f>Mapping!$A$2:$A$4</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34F28-850D-425F-A833-74FE7CE2D50F}">
  <dimension ref="A1:F40"/>
  <sheetViews>
    <sheetView workbookViewId="0">
      <selection activeCell="D40" sqref="D40"/>
    </sheetView>
  </sheetViews>
  <sheetFormatPr defaultColWidth="8.7109375" defaultRowHeight="11.45"/>
  <cols>
    <col min="1" max="1" width="29.5703125" style="1" bestFit="1" customWidth="1"/>
    <col min="2" max="2" width="8.7109375" style="1"/>
    <col min="3" max="3" width="25.28515625" style="1" bestFit="1" customWidth="1"/>
    <col min="4" max="4" width="10" style="1" bestFit="1" customWidth="1"/>
    <col min="5" max="5" width="16.5703125" style="1" customWidth="1"/>
    <col min="6" max="6" width="14.28515625" style="1" bestFit="1" customWidth="1"/>
    <col min="7" max="16384" width="8.7109375" style="1"/>
  </cols>
  <sheetData>
    <row r="1" spans="1:6">
      <c r="A1" s="25" t="s">
        <v>30</v>
      </c>
      <c r="C1" s="5"/>
      <c r="D1" s="2" t="s">
        <v>31</v>
      </c>
      <c r="E1" s="67" t="s">
        <v>32</v>
      </c>
      <c r="F1" s="3" t="s">
        <v>33</v>
      </c>
    </row>
    <row r="2" spans="1:6">
      <c r="A2" s="26"/>
      <c r="C2" s="28" t="s">
        <v>34</v>
      </c>
      <c r="D2" s="6" t="s">
        <v>31</v>
      </c>
      <c r="E2" s="7" t="s">
        <v>35</v>
      </c>
      <c r="F2" s="7" t="s">
        <v>36</v>
      </c>
    </row>
    <row r="3" spans="1:6">
      <c r="A3" s="26" t="s">
        <v>4</v>
      </c>
      <c r="C3" s="5" t="s">
        <v>27</v>
      </c>
      <c r="D3" s="4" t="s">
        <v>37</v>
      </c>
      <c r="E3" s="3">
        <v>13</v>
      </c>
      <c r="F3" s="3">
        <v>5</v>
      </c>
    </row>
    <row r="4" spans="1:6">
      <c r="A4" s="26" t="s">
        <v>38</v>
      </c>
      <c r="C4" s="5" t="s">
        <v>39</v>
      </c>
      <c r="D4" s="3">
        <v>6</v>
      </c>
      <c r="E4" s="3">
        <v>0</v>
      </c>
      <c r="F4" s="3">
        <v>0</v>
      </c>
    </row>
    <row r="5" spans="1:6">
      <c r="A5" s="3"/>
      <c r="C5" s="5"/>
      <c r="D5" s="3"/>
      <c r="E5" s="3"/>
      <c r="F5" s="3"/>
    </row>
    <row r="6" spans="1:6">
      <c r="A6" s="3"/>
      <c r="C6" s="5" t="s">
        <v>40</v>
      </c>
      <c r="D6" s="3"/>
      <c r="E6" s="3"/>
      <c r="F6" s="3"/>
    </row>
    <row r="7" spans="1:6">
      <c r="A7" s="25" t="s">
        <v>41</v>
      </c>
      <c r="C7" s="28" t="s">
        <v>42</v>
      </c>
      <c r="D7" s="6" t="s">
        <v>31</v>
      </c>
      <c r="E7" s="7" t="s">
        <v>35</v>
      </c>
      <c r="F7" s="7" t="s">
        <v>36</v>
      </c>
    </row>
    <row r="8" spans="1:6">
      <c r="A8" s="27">
        <v>42457</v>
      </c>
      <c r="C8" s="5" t="s">
        <v>43</v>
      </c>
      <c r="D8" s="3">
        <v>0</v>
      </c>
      <c r="E8" s="3">
        <v>0</v>
      </c>
      <c r="F8" s="3">
        <v>0</v>
      </c>
    </row>
    <row r="9" spans="1:6">
      <c r="C9" s="5" t="s">
        <v>44</v>
      </c>
      <c r="D9" s="3" t="s">
        <v>45</v>
      </c>
      <c r="E9" s="3" t="s">
        <v>45</v>
      </c>
      <c r="F9" s="3" t="s">
        <v>46</v>
      </c>
    </row>
    <row r="10" spans="1:6">
      <c r="A10" s="3"/>
      <c r="C10" s="5" t="s">
        <v>47</v>
      </c>
      <c r="D10" s="3" t="s">
        <v>48</v>
      </c>
      <c r="E10" s="3" t="s">
        <v>48</v>
      </c>
      <c r="F10" s="3" t="s">
        <v>49</v>
      </c>
    </row>
    <row r="11" spans="1:6">
      <c r="C11" s="5" t="s">
        <v>50</v>
      </c>
      <c r="D11" s="3" t="s">
        <v>51</v>
      </c>
      <c r="E11" s="3" t="s">
        <v>51</v>
      </c>
      <c r="F11" s="3" t="s">
        <v>52</v>
      </c>
    </row>
    <row r="12" spans="1:6">
      <c r="C12" s="5" t="s">
        <v>53</v>
      </c>
      <c r="D12" s="3" t="s">
        <v>54</v>
      </c>
      <c r="E12" s="3" t="s">
        <v>54</v>
      </c>
      <c r="F12" s="3" t="s">
        <v>49</v>
      </c>
    </row>
    <row r="13" spans="1:6">
      <c r="C13" s="5" t="s">
        <v>55</v>
      </c>
      <c r="D13" s="3">
        <v>77</v>
      </c>
      <c r="E13" s="3">
        <v>77</v>
      </c>
      <c r="F13" s="3">
        <v>48</v>
      </c>
    </row>
    <row r="15" spans="1:6" ht="23.1">
      <c r="C15" s="30" t="s">
        <v>56</v>
      </c>
      <c r="D15" s="31" t="s">
        <v>57</v>
      </c>
      <c r="E15" s="32" t="s">
        <v>58</v>
      </c>
    </row>
    <row r="16" spans="1:6">
      <c r="C16" s="61">
        <v>0</v>
      </c>
      <c r="D16" s="62">
        <v>12524</v>
      </c>
      <c r="E16" s="63">
        <v>6264</v>
      </c>
    </row>
    <row r="17" spans="3:5">
      <c r="C17" s="64">
        <v>45474</v>
      </c>
      <c r="D17" s="62">
        <v>12524</v>
      </c>
      <c r="E17" s="63">
        <v>6264</v>
      </c>
    </row>
    <row r="18" spans="3:5">
      <c r="C18" s="60">
        <v>45839</v>
      </c>
      <c r="D18" s="65">
        <v>13100</v>
      </c>
      <c r="E18" s="66">
        <v>6552</v>
      </c>
    </row>
    <row r="21" spans="3:5" ht="23.1">
      <c r="C21" s="30" t="s">
        <v>59</v>
      </c>
      <c r="D21" s="32" t="s">
        <v>25</v>
      </c>
    </row>
    <row r="22" spans="3:5">
      <c r="C22" s="35">
        <v>0</v>
      </c>
      <c r="D22" s="36">
        <v>65</v>
      </c>
    </row>
    <row r="23" spans="3:5">
      <c r="C23" s="33">
        <v>19176</v>
      </c>
      <c r="D23" s="36">
        <v>65.5</v>
      </c>
    </row>
    <row r="24" spans="3:5">
      <c r="C24" s="33">
        <v>19725</v>
      </c>
      <c r="D24" s="36">
        <v>66</v>
      </c>
    </row>
    <row r="25" spans="3:5">
      <c r="C25" s="33">
        <v>20271</v>
      </c>
      <c r="D25" s="36">
        <v>66.5</v>
      </c>
    </row>
    <row r="26" spans="3:5">
      <c r="C26" s="34">
        <v>20821</v>
      </c>
      <c r="D26" s="37">
        <v>67</v>
      </c>
    </row>
    <row r="29" spans="3:5" ht="23.1">
      <c r="C29" s="30" t="s">
        <v>59</v>
      </c>
      <c r="D29" s="32" t="s">
        <v>60</v>
      </c>
    </row>
    <row r="30" spans="3:5">
      <c r="C30" s="35">
        <v>0</v>
      </c>
      <c r="D30" s="36">
        <v>55</v>
      </c>
    </row>
    <row r="31" spans="3:5">
      <c r="C31" s="33">
        <v>22098</v>
      </c>
      <c r="D31" s="36">
        <v>56</v>
      </c>
    </row>
    <row r="32" spans="3:5">
      <c r="C32" s="33">
        <v>22463</v>
      </c>
      <c r="D32" s="36">
        <v>57</v>
      </c>
    </row>
    <row r="33" spans="3:6">
      <c r="C33" s="33">
        <v>22828</v>
      </c>
      <c r="D33" s="36">
        <v>58</v>
      </c>
    </row>
    <row r="34" spans="3:6">
      <c r="C34" s="33">
        <v>23193</v>
      </c>
      <c r="D34" s="36">
        <v>59</v>
      </c>
    </row>
    <row r="35" spans="3:6">
      <c r="C35" s="34">
        <v>23559</v>
      </c>
      <c r="D35" s="37">
        <v>60</v>
      </c>
    </row>
    <row r="38" spans="3:6">
      <c r="C38" s="30" t="s">
        <v>61</v>
      </c>
      <c r="D38" s="32" t="s">
        <v>18</v>
      </c>
    </row>
    <row r="39" spans="3:6">
      <c r="C39" s="35">
        <v>0</v>
      </c>
      <c r="D39" s="58">
        <v>245000</v>
      </c>
      <c r="F39" s="69"/>
    </row>
    <row r="40" spans="3:6">
      <c r="C40" s="60">
        <v>45839</v>
      </c>
      <c r="D40" s="59">
        <v>260000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c4dc962-c759-426a-a020-ed25767c1b74">
      <Terms xmlns="http://schemas.microsoft.com/office/infopath/2007/PartnerControls"/>
    </lcf76f155ced4ddcb4097134ff3c332f>
    <TaxCatchAll xmlns="c8bd7fe8-6328-4f65-9ef5-c174cb7164b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9978B6FCF0894BA610862C05A28733" ma:contentTypeVersion="17" ma:contentTypeDescription="Create a new document." ma:contentTypeScope="" ma:versionID="802004e93c07f213ce6567ef66ce9e93">
  <xsd:schema xmlns:xsd="http://www.w3.org/2001/XMLSchema" xmlns:xs="http://www.w3.org/2001/XMLSchema" xmlns:p="http://schemas.microsoft.com/office/2006/metadata/properties" xmlns:ns2="0c4dc962-c759-426a-a020-ed25767c1b74" xmlns:ns3="c8bd7fe8-6328-4f65-9ef5-c174cb7164b0" targetNamespace="http://schemas.microsoft.com/office/2006/metadata/properties" ma:root="true" ma:fieldsID="a07d9040718a4f922578a448ae88e51f" ns2:_="" ns3:_="">
    <xsd:import namespace="0c4dc962-c759-426a-a020-ed25767c1b74"/>
    <xsd:import namespace="c8bd7fe8-6328-4f65-9ef5-c174cb7164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dc962-c759-426a-a020-ed25767c1b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82aebf9-bd50-4fa2-8791-c5ff1e62ca7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bd7fe8-6328-4f65-9ef5-c174cb7164b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68d75387-b306-4e2c-bb70-39d4ec49d38a}" ma:internalName="TaxCatchAll" ma:showField="CatchAllData" ma:web="c8bd7fe8-6328-4f65-9ef5-c174cb7164b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F44EBD-E12C-4C42-A6D0-1CCAB5E1A046}"/>
</file>

<file path=customXml/itemProps2.xml><?xml version="1.0" encoding="utf-8"?>
<ds:datastoreItem xmlns:ds="http://schemas.openxmlformats.org/officeDocument/2006/customXml" ds:itemID="{2864B8BF-439F-4AAC-B7F3-2EA422D48B33}"/>
</file>

<file path=customXml/itemProps3.xml><?xml version="1.0" encoding="utf-8"?>
<ds:datastoreItem xmlns:ds="http://schemas.openxmlformats.org/officeDocument/2006/customXml" ds:itemID="{3DCEC49E-2E7E-473E-B65E-DE0375C2C729}"/>
</file>

<file path=docProps/app.xml><?xml version="1.0" encoding="utf-8"?>
<Properties xmlns="http://schemas.openxmlformats.org/officeDocument/2006/extended-properties" xmlns:vt="http://schemas.openxmlformats.org/officeDocument/2006/docPropsVTypes">
  <Application>Microsoft Excel Online</Application>
  <Manager/>
  <Company>Australian Broadcasting 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ABC</dc:creator>
  <cp:keywords/>
  <dc:description/>
  <cp:lastModifiedBy/>
  <cp:revision/>
  <dcterms:created xsi:type="dcterms:W3CDTF">2003-10-20T04:50:03Z</dcterms:created>
  <dcterms:modified xsi:type="dcterms:W3CDTF">2025-06-11T00:49:21Z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0x010100A89978B6FCF0894BA610862C05A28733</vt:lpwstr>
  </property>
  <property fmtid="{D5CDD505-2E9C-101B-9397-08002B2CF9AE}" pid="3" name="MediaServiceImageTags">
    <vt:lpwstr/>
  </property>
</Properties>
</file>